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13e9975a37fde0/Documentos/info/Excel/Listas de Precio/Tiendas Independientes/"/>
    </mc:Choice>
  </mc:AlternateContent>
  <xr:revisionPtr revIDLastSave="141" documentId="8_{D24DA5EE-85A8-4F42-A8DC-D5E9B7F75D3D}" xr6:coauthVersionLast="47" xr6:coauthVersionMax="47" xr10:uidLastSave="{8A8F2D41-914F-4061-84C4-A94FB9F0A764}"/>
  <bookViews>
    <workbookView xWindow="-108" yWindow="-108" windowWidth="23256" windowHeight="12456" tabRatio="706" xr2:uid="{00000000-000D-0000-FFFF-FFFF00000000}"/>
  </bookViews>
  <sheets>
    <sheet name="Nota de Pedido Maceteros" sheetId="2" r:id="rId1"/>
  </sheets>
  <definedNames>
    <definedName name="_xlnm._FilterDatabase" localSheetId="0" hidden="1">'Nota de Pedido Maceteros'!$A$11:$M$45</definedName>
    <definedName name="_xlnm.Print_Titles" localSheetId="0">'Nota de Pedido Maceteros'!$1:$11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2" l="1"/>
  <c r="L38" i="2" l="1"/>
  <c r="M38" i="2" s="1"/>
  <c r="L32" i="2"/>
  <c r="M32" i="2" s="1"/>
  <c r="C33" i="2"/>
  <c r="L33" i="2" s="1"/>
  <c r="M33" i="2" s="1"/>
  <c r="C22" i="2"/>
  <c r="L22" i="2" s="1"/>
  <c r="M22" i="2" s="1"/>
  <c r="C16" i="2"/>
  <c r="L16" i="2" s="1"/>
  <c r="M16" i="2" s="1"/>
  <c r="C41" i="2"/>
  <c r="L41" i="2" s="1"/>
  <c r="M41" i="2" s="1"/>
  <c r="C40" i="2"/>
  <c r="L40" i="2" s="1"/>
  <c r="M40" i="2" s="1"/>
  <c r="C39" i="2"/>
  <c r="L39" i="2" s="1"/>
  <c r="M39" i="2" s="1"/>
  <c r="C38" i="2"/>
  <c r="C37" i="2"/>
  <c r="L37" i="2" s="1"/>
  <c r="M37" i="2" s="1"/>
  <c r="C35" i="2"/>
  <c r="L35" i="2" s="1"/>
  <c r="M35" i="2" s="1"/>
  <c r="C34" i="2"/>
  <c r="L34" i="2" s="1"/>
  <c r="M34" i="2" s="1"/>
  <c r="C32" i="2"/>
  <c r="C31" i="2"/>
  <c r="L31" i="2" s="1"/>
  <c r="M31" i="2" s="1"/>
  <c r="C30" i="2"/>
  <c r="L30" i="2" s="1"/>
  <c r="M30" i="2" s="1"/>
  <c r="C29" i="2"/>
  <c r="L29" i="2" s="1"/>
  <c r="M29" i="2" s="1"/>
  <c r="C27" i="2"/>
  <c r="C28" i="2" s="1"/>
  <c r="L28" i="2" s="1"/>
  <c r="M28" i="2" s="1"/>
  <c r="C26" i="2"/>
  <c r="L26" i="2" s="1"/>
  <c r="M26" i="2" s="1"/>
  <c r="C24" i="2"/>
  <c r="C25" i="2" s="1"/>
  <c r="L25" i="2" s="1"/>
  <c r="M25" i="2" s="1"/>
  <c r="C23" i="2"/>
  <c r="L23" i="2" s="1"/>
  <c r="M23" i="2" s="1"/>
  <c r="C21" i="2"/>
  <c r="L21" i="2" s="1"/>
  <c r="M21" i="2" s="1"/>
  <c r="C20" i="2"/>
  <c r="L20" i="2" s="1"/>
  <c r="M20" i="2" s="1"/>
  <c r="C18" i="2"/>
  <c r="C19" i="2" s="1"/>
  <c r="L19" i="2" s="1"/>
  <c r="M19" i="2" s="1"/>
  <c r="C17" i="2"/>
  <c r="L17" i="2" s="1"/>
  <c r="M17" i="2" s="1"/>
  <c r="C15" i="2"/>
  <c r="L15" i="2" s="1"/>
  <c r="M15" i="2" s="1"/>
  <c r="C14" i="2"/>
  <c r="L14" i="2" s="1"/>
  <c r="M14" i="2" s="1"/>
  <c r="C12" i="2"/>
  <c r="C13" i="2" s="1"/>
  <c r="L13" i="2" s="1"/>
  <c r="M13" i="2" s="1"/>
  <c r="L24" i="2" l="1"/>
  <c r="M24" i="2" s="1"/>
  <c r="L18" i="2"/>
  <c r="M18" i="2" s="1"/>
  <c r="C36" i="2"/>
  <c r="L36" i="2" s="1"/>
  <c r="M36" i="2" s="1"/>
  <c r="L27" i="2"/>
  <c r="M27" i="2" s="1"/>
  <c r="D41" i="2"/>
  <c r="D40" i="2"/>
  <c r="D39" i="2"/>
  <c r="D38" i="2"/>
  <c r="D37" i="2"/>
  <c r="D35" i="2"/>
  <c r="D36" i="2" s="1"/>
  <c r="D34" i="2"/>
  <c r="D32" i="2"/>
  <c r="D33" i="2" s="1"/>
  <c r="D31" i="2"/>
  <c r="D30" i="2"/>
  <c r="D29" i="2"/>
  <c r="D27" i="2"/>
  <c r="D28" i="2" s="1"/>
  <c r="D26" i="2"/>
  <c r="D24" i="2"/>
  <c r="D25" i="2" s="1"/>
  <c r="D23" i="2"/>
  <c r="D21" i="2"/>
  <c r="D22" i="2" s="1"/>
  <c r="D20" i="2"/>
  <c r="D18" i="2"/>
  <c r="D19" i="2" s="1"/>
  <c r="D17" i="2"/>
  <c r="D15" i="2"/>
  <c r="D16" i="2" s="1"/>
  <c r="D14" i="2"/>
  <c r="D12" i="2"/>
  <c r="D13" i="2" s="1"/>
  <c r="L12" i="2" l="1"/>
  <c r="M12" i="2" l="1"/>
  <c r="L42" i="2"/>
  <c r="L43" i="2" s="1"/>
  <c r="L44" i="2" s="1"/>
  <c r="L45" i="2" s="1"/>
  <c r="M45" i="2" l="1"/>
</calcChain>
</file>

<file path=xl/sharedStrings.xml><?xml version="1.0" encoding="utf-8"?>
<sst xmlns="http://schemas.openxmlformats.org/spreadsheetml/2006/main" count="56" uniqueCount="54">
  <si>
    <t>Artículo</t>
  </si>
  <si>
    <t>Razon Social:</t>
  </si>
  <si>
    <t>Comuna:</t>
  </si>
  <si>
    <t>RUT:</t>
  </si>
  <si>
    <t>Fono:</t>
  </si>
  <si>
    <t>TOTAL</t>
  </si>
  <si>
    <t>Precio Unitario</t>
  </si>
  <si>
    <t>NOTA DE PEDIDO</t>
  </si>
  <si>
    <t>Dirección Despacho:</t>
  </si>
  <si>
    <t>TOTAL NETO</t>
  </si>
  <si>
    <t>IVA</t>
  </si>
  <si>
    <t>Macetero Cactus 9x9 Metalizado /Rojo</t>
  </si>
  <si>
    <t>Macetero Génova 18x9 Metalizado / Rojo</t>
  </si>
  <si>
    <t>Macetero Génova 21x10 Metalizado / Rojo</t>
  </si>
  <si>
    <t>Macetero Napoli 19x15 Metalizado / Rojo</t>
  </si>
  <si>
    <t>Macetero Pratto 16x14 Metalizado / Rojo</t>
  </si>
  <si>
    <t>Macetero Pratto 20x15 Metalizado / Rojo</t>
  </si>
  <si>
    <t>Amarillo</t>
  </si>
  <si>
    <t>Blanco</t>
  </si>
  <si>
    <t>Gris</t>
  </si>
  <si>
    <t>Metalizado</t>
  </si>
  <si>
    <t>Rojo</t>
  </si>
  <si>
    <t>Unidad Empaque</t>
  </si>
  <si>
    <t>Macetero Grosseto 13x10 Metalizado / Rojo</t>
  </si>
  <si>
    <t>Macetero Grosseto 17x13 Metalizado / Rojo</t>
  </si>
  <si>
    <t>Macetero Grosseto 21x16 Metalizado / Rojo</t>
  </si>
  <si>
    <t>Cantidad de Cajas</t>
  </si>
  <si>
    <t>Sin Iva</t>
  </si>
  <si>
    <t>Con Iva</t>
  </si>
  <si>
    <t>Valor Total</t>
  </si>
  <si>
    <r>
      <t>Embalaje Especial para Envío a Provincia</t>
    </r>
    <r>
      <rPr>
        <b/>
        <sz val="10"/>
        <color rgb="FF000000"/>
        <rFont val="Arial Narrow"/>
        <family val="2"/>
      </rPr>
      <t xml:space="preserve"> (1=Sí) </t>
    </r>
    <r>
      <rPr>
        <sz val="10"/>
        <color indexed="8"/>
        <rFont val="Arial Narrow"/>
        <family val="2"/>
      </rPr>
      <t>==========&gt;&gt;</t>
    </r>
  </si>
  <si>
    <t>Base Macetero Redonda 15 cm. Blanco</t>
  </si>
  <si>
    <t>Base Macetero Redonda 15 cm. Metalizado</t>
  </si>
  <si>
    <t>Base Macetero Redonda 18 cm. Blanco</t>
  </si>
  <si>
    <t>Base Macetero Redonda 18 cm. Metalizado</t>
  </si>
  <si>
    <t>Arcilla</t>
  </si>
  <si>
    <t>Macetero Cactus 9x9 Arcilla</t>
  </si>
  <si>
    <t>Macetero Grosseto 13x10 Arcilla</t>
  </si>
  <si>
    <t>Macetero Grosseto 17x13 Arcilla</t>
  </si>
  <si>
    <t>Macetero Grosseto 21x16 Arcilla</t>
  </si>
  <si>
    <t>Macetero Génova 18x9 Arcilla</t>
  </si>
  <si>
    <t>Macetero Génova 21x10 Arcilla</t>
  </si>
  <si>
    <t>Macetero Pratto 16x14 Arcilla</t>
  </si>
  <si>
    <t>Macetero Pratto 20x15 Arcilla</t>
  </si>
  <si>
    <t>Macetero Cactus 9x9 Amarillo / Blanco / Gris</t>
  </si>
  <si>
    <t>Macetero Grosseto 13x10 Amarillo / Blanco / Gris</t>
  </si>
  <si>
    <t>Macetero Grosseto 17x13 Amarillo / Blanco / Gris</t>
  </si>
  <si>
    <t>Macetero Grosseto 21x16 Amarillo / Blanco / Gris</t>
  </si>
  <si>
    <t>Macetero Génova 18x9 Amarillo / Blanco / Gris</t>
  </si>
  <si>
    <t>Macetero Génova 21x10 Amarillo / Blanco / Gris</t>
  </si>
  <si>
    <t>Macetero Napoli 19x15 Amarillo / Blanco / Gris</t>
  </si>
  <si>
    <t>Macetero Pratto 16x14 Amarillo / Blanco / Gris</t>
  </si>
  <si>
    <t>Macetero Pratto 20x15 Amarillo / Blanco / Gris</t>
  </si>
  <si>
    <t>Llenar con números sólo las celdas verdes.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</si>
</sst>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22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theme="0"/>
      <name val="Arial Narrow"/>
      <family val="2"/>
    </font>
    <font>
      <sz val="16"/>
      <color indexed="8"/>
      <name val="Arial Narrow"/>
      <family val="2"/>
    </font>
    <font>
      <b/>
      <sz val="12"/>
      <color theme="4" tint="-0.24997711111789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166" fontId="1" fillId="0" borderId="0" xfId="1" applyNumberForma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166" fontId="3" fillId="0" borderId="0" xfId="1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3" fontId="5" fillId="0" borderId="5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3" fontId="3" fillId="0" borderId="5" xfId="1" applyNumberFormat="1" applyFont="1" applyBorder="1" applyAlignment="1">
      <alignment horizontal="center"/>
    </xf>
    <xf numFmtId="164" fontId="3" fillId="0" borderId="5" xfId="2" applyFont="1" applyBorder="1" applyAlignment="1">
      <alignment horizontal="center"/>
    </xf>
    <xf numFmtId="166" fontId="4" fillId="0" borderId="3" xfId="1" applyNumberFormat="1" applyFont="1" applyBorder="1" applyAlignment="1">
      <alignment horizontal="center"/>
    </xf>
    <xf numFmtId="166" fontId="6" fillId="0" borderId="0" xfId="1" applyNumberFormat="1" applyFont="1"/>
    <xf numFmtId="0" fontId="4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6" fontId="1" fillId="0" borderId="0" xfId="1" applyNumberFormat="1" applyBorder="1"/>
    <xf numFmtId="0" fontId="3" fillId="0" borderId="5" xfId="0" applyFont="1" applyBorder="1" applyAlignment="1">
      <alignment horizontal="left"/>
    </xf>
    <xf numFmtId="0" fontId="0" fillId="0" borderId="5" xfId="0" applyBorder="1"/>
    <xf numFmtId="164" fontId="0" fillId="0" borderId="5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6" fontId="4" fillId="0" borderId="2" xfId="1" applyNumberFormat="1" applyFont="1" applyBorder="1" applyAlignment="1">
      <alignment horizontal="center" wrapText="1"/>
    </xf>
    <xf numFmtId="166" fontId="4" fillId="0" borderId="2" xfId="1" applyNumberFormat="1" applyFont="1" applyBorder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166" fontId="4" fillId="0" borderId="5" xfId="1" applyNumberFormat="1" applyFont="1" applyBorder="1" applyAlignment="1">
      <alignment horizontal="center" wrapText="1"/>
    </xf>
    <xf numFmtId="164" fontId="1" fillId="0" borderId="5" xfId="2" applyFont="1" applyBorder="1"/>
    <xf numFmtId="164" fontId="0" fillId="0" borderId="0" xfId="2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164" fontId="0" fillId="0" borderId="0" xfId="2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3" fontId="9" fillId="0" borderId="0" xfId="1" applyNumberFormat="1" applyFont="1" applyBorder="1" applyAlignment="1">
      <alignment horizontal="center"/>
    </xf>
    <xf numFmtId="0" fontId="3" fillId="3" borderId="5" xfId="0" applyFont="1" applyFill="1" applyBorder="1"/>
    <xf numFmtId="164" fontId="2" fillId="0" borderId="0" xfId="2" applyFont="1"/>
    <xf numFmtId="164" fontId="0" fillId="0" borderId="0" xfId="0" applyNumberFormat="1" applyAlignment="1">
      <alignment horizontal="left" vertical="center"/>
    </xf>
    <xf numFmtId="0" fontId="10" fillId="0" borderId="5" xfId="0" applyFont="1" applyBorder="1" applyAlignment="1">
      <alignment horizontal="center" vertical="center" textRotation="255"/>
    </xf>
    <xf numFmtId="0" fontId="0" fillId="0" borderId="0" xfId="0" applyAlignment="1">
      <alignment vertical="center"/>
    </xf>
    <xf numFmtId="0" fontId="3" fillId="4" borderId="5" xfId="0" applyFont="1" applyFill="1" applyBorder="1" applyAlignment="1" applyProtection="1">
      <alignment horizontal="center"/>
      <protection locked="0"/>
    </xf>
    <xf numFmtId="0" fontId="2" fillId="4" borderId="0" xfId="0" applyFont="1" applyFill="1"/>
    <xf numFmtId="0" fontId="0" fillId="4" borderId="0" xfId="0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66" fontId="4" fillId="0" borderId="2" xfId="1" applyNumberFormat="1" applyFont="1" applyBorder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0</xdr:rowOff>
    </xdr:from>
    <xdr:to>
      <xdr:col>1</xdr:col>
      <xdr:colOff>1844040</xdr:colOff>
      <xdr:row>4</xdr:row>
      <xdr:rowOff>236237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7A2703-41BE-4330-8CCE-D37AEE5AA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0"/>
          <a:ext cx="1882140" cy="9677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showZeros="0" tabSelected="1" workbookViewId="0">
      <pane ySplit="11" topLeftCell="A12" activePane="bottomLeft" state="frozen"/>
      <selection pane="bottomLeft" activeCell="F12" sqref="F12"/>
    </sheetView>
  </sheetViews>
  <sheetFormatPr baseColWidth="10" defaultRowHeight="14.4" x14ac:dyDescent="0.3"/>
  <cols>
    <col min="1" max="1" width="4" customWidth="1"/>
    <col min="2" max="2" width="46.5546875" bestFit="1" customWidth="1"/>
    <col min="3" max="4" width="9.44140625" style="1" customWidth="1"/>
    <col min="5" max="9" width="8.6640625" customWidth="1"/>
    <col min="10" max="10" width="9.109375" customWidth="1"/>
    <col min="11" max="11" width="8.5546875" style="2" customWidth="1"/>
    <col min="12" max="12" width="12.5546875" style="2" customWidth="1"/>
    <col min="13" max="13" width="12.6640625" style="2" customWidth="1"/>
    <col min="14" max="14" width="11.88671875" bestFit="1" customWidth="1"/>
  </cols>
  <sheetData>
    <row r="1" spans="2:16" x14ac:dyDescent="0.3">
      <c r="B1" s="4"/>
      <c r="C1" s="5"/>
      <c r="D1" s="5"/>
      <c r="E1" s="4"/>
      <c r="F1" s="4"/>
      <c r="G1" s="4"/>
      <c r="H1" s="4"/>
      <c r="I1" s="4"/>
      <c r="J1" s="4"/>
      <c r="K1" s="6"/>
      <c r="L1" s="6"/>
      <c r="M1" s="6"/>
    </row>
    <row r="2" spans="2:16" x14ac:dyDescent="0.3">
      <c r="B2" s="4"/>
      <c r="C2" s="5"/>
      <c r="D2" s="5"/>
      <c r="E2" s="4"/>
      <c r="F2" s="4"/>
      <c r="G2" s="4"/>
      <c r="H2" s="4"/>
      <c r="I2" s="4"/>
      <c r="J2" s="4"/>
      <c r="K2" s="6"/>
      <c r="L2" s="6"/>
      <c r="M2" s="6"/>
    </row>
    <row r="3" spans="2:16" x14ac:dyDescent="0.3">
      <c r="B3" s="4"/>
      <c r="C3" s="5"/>
      <c r="D3" s="5"/>
      <c r="E3" s="4"/>
      <c r="F3" s="4"/>
      <c r="G3" s="4"/>
      <c r="H3" s="4"/>
      <c r="I3" s="4"/>
      <c r="J3" s="4"/>
      <c r="K3" s="6"/>
      <c r="L3" s="6"/>
      <c r="M3" s="6"/>
    </row>
    <row r="4" spans="2:16" x14ac:dyDescent="0.3">
      <c r="B4" s="4"/>
      <c r="C4" s="5"/>
      <c r="D4" s="5"/>
      <c r="E4" s="4"/>
      <c r="F4" s="4"/>
      <c r="G4" s="4"/>
      <c r="H4" s="4"/>
      <c r="I4" s="4"/>
      <c r="J4" s="4"/>
      <c r="K4" s="6"/>
      <c r="L4" s="6"/>
      <c r="M4" s="6"/>
    </row>
    <row r="5" spans="2:16" ht="28.2" x14ac:dyDescent="0.5">
      <c r="B5" s="4"/>
      <c r="C5" s="20" t="s">
        <v>7</v>
      </c>
      <c r="D5" s="20"/>
      <c r="E5" s="4"/>
      <c r="F5" s="4"/>
      <c r="G5" s="4"/>
      <c r="H5" s="4"/>
      <c r="I5" s="4"/>
      <c r="J5" s="4"/>
      <c r="K5" s="6"/>
      <c r="L5" s="6"/>
      <c r="M5" s="6"/>
    </row>
    <row r="6" spans="2:16" x14ac:dyDescent="0.3">
      <c r="B6" s="7" t="s">
        <v>1</v>
      </c>
      <c r="C6" s="19"/>
      <c r="D6" s="19"/>
      <c r="E6" s="8" t="s">
        <v>3</v>
      </c>
      <c r="F6" s="28"/>
      <c r="G6" s="28"/>
      <c r="H6" s="28"/>
      <c r="I6" s="28"/>
      <c r="J6" s="28"/>
      <c r="K6" s="9"/>
      <c r="L6" s="10"/>
    </row>
    <row r="7" spans="2:16" x14ac:dyDescent="0.3">
      <c r="B7" s="7" t="s">
        <v>8</v>
      </c>
      <c r="C7" s="19"/>
      <c r="D7" s="19"/>
      <c r="E7" s="8" t="s">
        <v>4</v>
      </c>
      <c r="F7" s="28"/>
      <c r="G7" s="28"/>
      <c r="H7" s="28"/>
      <c r="I7" s="28"/>
      <c r="J7" s="28"/>
      <c r="K7" s="9"/>
      <c r="L7" s="10"/>
    </row>
    <row r="8" spans="2:16" x14ac:dyDescent="0.3">
      <c r="B8" s="7" t="s">
        <v>2</v>
      </c>
      <c r="C8" s="19"/>
      <c r="D8" s="32"/>
      <c r="E8" s="21"/>
      <c r="F8" s="29"/>
      <c r="G8" s="29"/>
      <c r="H8" s="29"/>
      <c r="I8" s="29"/>
      <c r="J8" s="29"/>
      <c r="K8" s="22"/>
      <c r="L8" s="22"/>
    </row>
    <row r="9" spans="2:16" ht="14.4" customHeight="1" x14ac:dyDescent="0.3">
      <c r="B9" s="4"/>
      <c r="C9" s="5"/>
      <c r="D9" s="5"/>
      <c r="E9" s="4"/>
      <c r="L9" s="6"/>
      <c r="M9" s="6"/>
    </row>
    <row r="10" spans="2:16" ht="14.4" customHeight="1" x14ac:dyDescent="0.3">
      <c r="B10" s="4"/>
      <c r="C10" s="52" t="s">
        <v>6</v>
      </c>
      <c r="D10" s="53"/>
      <c r="E10" s="4"/>
      <c r="F10" s="49" t="s">
        <v>26</v>
      </c>
      <c r="G10" s="50"/>
      <c r="H10" s="50"/>
      <c r="I10" s="50"/>
      <c r="J10" s="50"/>
      <c r="K10" s="51"/>
      <c r="L10" s="54" t="s">
        <v>29</v>
      </c>
      <c r="M10" s="55"/>
    </row>
    <row r="11" spans="2:16" s="3" customFormat="1" ht="29.25" customHeight="1" x14ac:dyDescent="0.3">
      <c r="B11" s="11" t="s">
        <v>0</v>
      </c>
      <c r="C11" s="31" t="s">
        <v>27</v>
      </c>
      <c r="D11" s="30" t="s">
        <v>28</v>
      </c>
      <c r="E11" s="16" t="s">
        <v>22</v>
      </c>
      <c r="F11" s="16" t="s">
        <v>17</v>
      </c>
      <c r="G11" s="16" t="s">
        <v>18</v>
      </c>
      <c r="H11" s="16" t="s">
        <v>19</v>
      </c>
      <c r="I11" s="12" t="s">
        <v>35</v>
      </c>
      <c r="J11" s="12" t="s">
        <v>20</v>
      </c>
      <c r="K11" s="12" t="s">
        <v>21</v>
      </c>
      <c r="L11" s="31" t="s">
        <v>27</v>
      </c>
      <c r="M11" s="33" t="s">
        <v>28</v>
      </c>
    </row>
    <row r="12" spans="2:16" s="3" customFormat="1" ht="14.4" customHeight="1" x14ac:dyDescent="0.3">
      <c r="B12" s="13" t="s">
        <v>44</v>
      </c>
      <c r="C12" s="17">
        <f>1559*1.1*1.05</f>
        <v>1800.6450000000002</v>
      </c>
      <c r="D12" s="17">
        <f>+C12*1.19</f>
        <v>2142.76755</v>
      </c>
      <c r="E12" s="14">
        <v>12</v>
      </c>
      <c r="F12" s="46"/>
      <c r="G12" s="46"/>
      <c r="H12" s="46"/>
      <c r="I12" s="44"/>
      <c r="J12" s="14"/>
      <c r="K12" s="14"/>
      <c r="L12" s="18">
        <f>ROUND(C12,0)*E12*SUM(F12:I12)</f>
        <v>0</v>
      </c>
      <c r="M12" s="34">
        <f>+L12*1.19</f>
        <v>0</v>
      </c>
      <c r="N12" s="48" t="s">
        <v>53</v>
      </c>
      <c r="O12" s="48"/>
      <c r="P12" s="47"/>
    </row>
    <row r="13" spans="2:16" s="3" customFormat="1" ht="14.4" customHeight="1" x14ac:dyDescent="0.3">
      <c r="B13" s="13" t="s">
        <v>36</v>
      </c>
      <c r="C13" s="17">
        <f>+C12*0.9</f>
        <v>1620.5805000000003</v>
      </c>
      <c r="D13" s="17">
        <f>+D12*0.9</f>
        <v>1928.4907950000002</v>
      </c>
      <c r="E13" s="14">
        <v>12</v>
      </c>
      <c r="F13" s="14"/>
      <c r="G13" s="14"/>
      <c r="H13" s="14"/>
      <c r="I13" s="46"/>
      <c r="J13" s="14"/>
      <c r="K13" s="14"/>
      <c r="L13" s="18">
        <f>ROUND(C13,0)*E13*SUM(I13:I13)</f>
        <v>0</v>
      </c>
      <c r="M13" s="34">
        <f t="shared" ref="M13:M41" si="0">+L13*1.19</f>
        <v>0</v>
      </c>
      <c r="O13" s="45"/>
    </row>
    <row r="14" spans="2:16" s="3" customFormat="1" ht="14.4" customHeight="1" x14ac:dyDescent="0.3">
      <c r="B14" s="13" t="s">
        <v>11</v>
      </c>
      <c r="C14" s="15">
        <f>2183*1.1*1.05</f>
        <v>2521.3650000000002</v>
      </c>
      <c r="D14" s="17">
        <f t="shared" ref="D14:D41" si="1">+C14*1.19</f>
        <v>3000.4243500000002</v>
      </c>
      <c r="E14" s="14">
        <v>12</v>
      </c>
      <c r="F14" s="14"/>
      <c r="G14" s="14"/>
      <c r="H14" s="14"/>
      <c r="I14" s="44"/>
      <c r="J14" s="46"/>
      <c r="K14" s="46"/>
      <c r="L14" s="18">
        <f>ROUND(C14,0)*E14*SUM(J14:K14)</f>
        <v>0</v>
      </c>
      <c r="M14" s="34">
        <f t="shared" si="0"/>
        <v>0</v>
      </c>
      <c r="N14" s="42"/>
      <c r="O14" s="37"/>
      <c r="P14" s="38"/>
    </row>
    <row r="15" spans="2:16" s="3" customFormat="1" ht="14.4" customHeight="1" x14ac:dyDescent="0.3">
      <c r="B15" s="13" t="s">
        <v>45</v>
      </c>
      <c r="C15" s="17">
        <f>2167*1.1*1.05</f>
        <v>2502.8850000000002</v>
      </c>
      <c r="D15" s="17">
        <f t="shared" si="1"/>
        <v>2978.4331500000003</v>
      </c>
      <c r="E15" s="14">
        <v>12</v>
      </c>
      <c r="F15" s="46"/>
      <c r="G15" s="46"/>
      <c r="H15" s="46"/>
      <c r="I15" s="44"/>
      <c r="J15" s="14"/>
      <c r="K15" s="14"/>
      <c r="L15" s="18">
        <f t="shared" ref="L15:L40" si="2">ROUND(C15,0)*E15*SUM(F15:I15)</f>
        <v>0</v>
      </c>
      <c r="M15" s="34">
        <f t="shared" si="0"/>
        <v>0</v>
      </c>
      <c r="N15" s="42"/>
      <c r="O15" s="27"/>
    </row>
    <row r="16" spans="2:16" s="3" customFormat="1" ht="14.4" customHeight="1" x14ac:dyDescent="0.3">
      <c r="B16" s="13" t="s">
        <v>37</v>
      </c>
      <c r="C16" s="17">
        <f>+C15*0.9</f>
        <v>2252.5965000000001</v>
      </c>
      <c r="D16" s="17">
        <f>+D15*0.9</f>
        <v>2680.5898350000002</v>
      </c>
      <c r="E16" s="14">
        <v>12</v>
      </c>
      <c r="F16" s="14"/>
      <c r="G16" s="14"/>
      <c r="H16" s="14"/>
      <c r="I16" s="46"/>
      <c r="J16" s="14"/>
      <c r="K16" s="14"/>
      <c r="L16" s="18">
        <f t="shared" si="2"/>
        <v>0</v>
      </c>
      <c r="M16" s="34">
        <f t="shared" si="0"/>
        <v>0</v>
      </c>
      <c r="N16" s="42"/>
      <c r="O16" s="27"/>
    </row>
    <row r="17" spans="1:15" s="3" customFormat="1" ht="14.4" customHeight="1" x14ac:dyDescent="0.3">
      <c r="B17" s="13" t="s">
        <v>23</v>
      </c>
      <c r="C17" s="17">
        <f>3034*1.1*1.05</f>
        <v>3504.2700000000004</v>
      </c>
      <c r="D17" s="17">
        <f t="shared" si="1"/>
        <v>4170.0813000000007</v>
      </c>
      <c r="E17" s="14">
        <v>12</v>
      </c>
      <c r="F17" s="14"/>
      <c r="G17" s="14"/>
      <c r="H17" s="14"/>
      <c r="I17" s="44"/>
      <c r="J17" s="46"/>
      <c r="K17" s="46"/>
      <c r="L17" s="18">
        <f>ROUND(C17,0)*E17*SUM(J17:K17)</f>
        <v>0</v>
      </c>
      <c r="M17" s="34">
        <f t="shared" si="0"/>
        <v>0</v>
      </c>
      <c r="N17" s="42"/>
      <c r="O17" s="43"/>
    </row>
    <row r="18" spans="1:15" s="3" customFormat="1" ht="14.4" customHeight="1" x14ac:dyDescent="0.3">
      <c r="B18" s="13" t="s">
        <v>46</v>
      </c>
      <c r="C18" s="17">
        <f>2967*1.1*1.05</f>
        <v>3426.8850000000002</v>
      </c>
      <c r="D18" s="17">
        <f t="shared" si="1"/>
        <v>4077.9931500000002</v>
      </c>
      <c r="E18" s="14">
        <v>18</v>
      </c>
      <c r="F18" s="46"/>
      <c r="G18" s="46"/>
      <c r="H18" s="46"/>
      <c r="I18" s="44"/>
      <c r="J18" s="14"/>
      <c r="K18" s="14"/>
      <c r="L18" s="18">
        <f t="shared" si="2"/>
        <v>0</v>
      </c>
      <c r="M18" s="34">
        <f t="shared" si="0"/>
        <v>0</v>
      </c>
      <c r="N18" s="42"/>
      <c r="O18" s="27"/>
    </row>
    <row r="19" spans="1:15" s="3" customFormat="1" ht="14.4" customHeight="1" x14ac:dyDescent="0.3">
      <c r="B19" s="13" t="s">
        <v>38</v>
      </c>
      <c r="C19" s="17">
        <f>+C18*0.9</f>
        <v>3084.1965000000005</v>
      </c>
      <c r="D19" s="17">
        <f>+D18*0.9</f>
        <v>3670.1938350000005</v>
      </c>
      <c r="E19" s="14">
        <v>18</v>
      </c>
      <c r="F19" s="14"/>
      <c r="G19" s="14"/>
      <c r="H19" s="14"/>
      <c r="I19" s="46"/>
      <c r="J19" s="14"/>
      <c r="K19" s="14"/>
      <c r="L19" s="18">
        <f t="shared" si="2"/>
        <v>0</v>
      </c>
      <c r="M19" s="34">
        <f t="shared" si="0"/>
        <v>0</v>
      </c>
      <c r="N19" s="42"/>
      <c r="O19" s="27"/>
    </row>
    <row r="20" spans="1:15" s="3" customFormat="1" ht="14.4" customHeight="1" x14ac:dyDescent="0.3">
      <c r="B20" s="13" t="s">
        <v>24</v>
      </c>
      <c r="C20" s="17">
        <f>4154*1.1*1.05</f>
        <v>4797.8700000000008</v>
      </c>
      <c r="D20" s="17">
        <f t="shared" si="1"/>
        <v>5709.4653000000008</v>
      </c>
      <c r="E20" s="14">
        <v>18</v>
      </c>
      <c r="F20" s="14"/>
      <c r="G20" s="14"/>
      <c r="H20" s="14"/>
      <c r="I20" s="44"/>
      <c r="J20" s="46"/>
      <c r="K20" s="46"/>
      <c r="L20" s="18">
        <f>ROUND(C20,0)*E20*SUM(J20:K20)</f>
        <v>0</v>
      </c>
      <c r="M20" s="34">
        <f t="shared" si="0"/>
        <v>0</v>
      </c>
      <c r="N20" s="42"/>
      <c r="O20" s="27"/>
    </row>
    <row r="21" spans="1:15" s="3" customFormat="1" ht="14.4" customHeight="1" x14ac:dyDescent="0.3">
      <c r="B21" s="13" t="s">
        <v>47</v>
      </c>
      <c r="C21" s="15">
        <f>3779*1.1*1.05</f>
        <v>4364.7450000000008</v>
      </c>
      <c r="D21" s="17">
        <f t="shared" si="1"/>
        <v>5194.0465500000009</v>
      </c>
      <c r="E21" s="14">
        <v>12</v>
      </c>
      <c r="F21" s="46"/>
      <c r="G21" s="46"/>
      <c r="H21" s="46"/>
      <c r="I21" s="44"/>
      <c r="J21" s="14"/>
      <c r="K21" s="14"/>
      <c r="L21" s="18">
        <f t="shared" si="2"/>
        <v>0</v>
      </c>
      <c r="M21" s="34">
        <f t="shared" si="0"/>
        <v>0</v>
      </c>
      <c r="N21" s="42"/>
      <c r="O21" s="27"/>
    </row>
    <row r="22" spans="1:15" s="3" customFormat="1" ht="14.4" customHeight="1" x14ac:dyDescent="0.3">
      <c r="B22" s="13" t="s">
        <v>39</v>
      </c>
      <c r="C22" s="17">
        <f>+C21*0.9</f>
        <v>3928.270500000001</v>
      </c>
      <c r="D22" s="17">
        <f>+D21*0.9</f>
        <v>4674.6418950000007</v>
      </c>
      <c r="E22" s="14">
        <v>12</v>
      </c>
      <c r="F22" s="14"/>
      <c r="G22" s="14"/>
      <c r="H22" s="14"/>
      <c r="I22" s="46"/>
      <c r="J22" s="14"/>
      <c r="K22" s="14"/>
      <c r="L22" s="18">
        <f t="shared" si="2"/>
        <v>0</v>
      </c>
      <c r="M22" s="34">
        <f t="shared" si="0"/>
        <v>0</v>
      </c>
      <c r="N22" s="42"/>
      <c r="O22" s="27"/>
    </row>
    <row r="23" spans="1:15" s="3" customFormat="1" ht="14.4" customHeight="1" x14ac:dyDescent="0.3">
      <c r="B23" s="13" t="s">
        <v>25</v>
      </c>
      <c r="C23" s="17">
        <f>5291*1.1*1.05</f>
        <v>6111.1050000000005</v>
      </c>
      <c r="D23" s="17">
        <f t="shared" si="1"/>
        <v>7272.2149500000005</v>
      </c>
      <c r="E23" s="14">
        <v>12</v>
      </c>
      <c r="F23" s="14"/>
      <c r="G23" s="14"/>
      <c r="H23" s="14"/>
      <c r="I23" s="44"/>
      <c r="J23" s="46"/>
      <c r="K23" s="46"/>
      <c r="L23" s="18">
        <f>ROUND(C23,0)*E23*SUM(J23:K23)</f>
        <v>0</v>
      </c>
      <c r="M23" s="34">
        <f t="shared" si="0"/>
        <v>0</v>
      </c>
      <c r="N23" s="42"/>
      <c r="O23" s="27"/>
    </row>
    <row r="24" spans="1:15" s="3" customFormat="1" ht="14.4" customHeight="1" x14ac:dyDescent="0.3">
      <c r="B24" s="13" t="s">
        <v>48</v>
      </c>
      <c r="C24" s="17">
        <f>2370*1.1*1.05</f>
        <v>2737.35</v>
      </c>
      <c r="D24" s="17">
        <f t="shared" si="1"/>
        <v>3257.4464999999996</v>
      </c>
      <c r="E24" s="14">
        <v>6</v>
      </c>
      <c r="F24" s="46"/>
      <c r="G24" s="46"/>
      <c r="H24" s="46"/>
      <c r="I24" s="44"/>
      <c r="J24" s="14"/>
      <c r="K24" s="14"/>
      <c r="L24" s="18">
        <f t="shared" si="2"/>
        <v>0</v>
      </c>
      <c r="M24" s="34">
        <f t="shared" si="0"/>
        <v>0</v>
      </c>
      <c r="N24" s="42"/>
      <c r="O24" s="27"/>
    </row>
    <row r="25" spans="1:15" s="3" customFormat="1" ht="14.4" customHeight="1" x14ac:dyDescent="0.3">
      <c r="B25" s="13" t="s">
        <v>40</v>
      </c>
      <c r="C25" s="17">
        <f>+C24*0.9</f>
        <v>2463.6149999999998</v>
      </c>
      <c r="D25" s="17">
        <f>+D24*0.9</f>
        <v>2931.7018499999995</v>
      </c>
      <c r="E25" s="14">
        <v>6</v>
      </c>
      <c r="F25" s="14"/>
      <c r="G25" s="14"/>
      <c r="H25" s="14"/>
      <c r="I25" s="46"/>
      <c r="J25" s="14"/>
      <c r="K25" s="14"/>
      <c r="L25" s="18">
        <f t="shared" si="2"/>
        <v>0</v>
      </c>
      <c r="M25" s="34">
        <f t="shared" si="0"/>
        <v>0</v>
      </c>
      <c r="N25" s="42"/>
      <c r="O25" s="27"/>
    </row>
    <row r="26" spans="1:15" s="3" customFormat="1" ht="14.4" customHeight="1" x14ac:dyDescent="0.3">
      <c r="B26" s="13" t="s">
        <v>12</v>
      </c>
      <c r="C26" s="17">
        <f>3318*1.1*1.05</f>
        <v>3832.2900000000004</v>
      </c>
      <c r="D26" s="17">
        <f t="shared" si="1"/>
        <v>4560.4251000000004</v>
      </c>
      <c r="E26" s="14">
        <v>6</v>
      </c>
      <c r="F26" s="14"/>
      <c r="G26" s="14"/>
      <c r="H26" s="14"/>
      <c r="I26" s="44"/>
      <c r="J26" s="46"/>
      <c r="K26" s="46"/>
      <c r="L26" s="18">
        <f>ROUND(C26,0)*E26*SUM(J26:K26)</f>
        <v>0</v>
      </c>
      <c r="M26" s="34">
        <f t="shared" si="0"/>
        <v>0</v>
      </c>
      <c r="N26" s="42"/>
      <c r="O26" s="27"/>
    </row>
    <row r="27" spans="1:15" ht="14.4" customHeight="1" x14ac:dyDescent="0.3">
      <c r="A27" s="3"/>
      <c r="B27" s="13" t="s">
        <v>49</v>
      </c>
      <c r="C27" s="15">
        <f>2852*1.1*1.05</f>
        <v>3294.0600000000004</v>
      </c>
      <c r="D27" s="17">
        <f t="shared" si="1"/>
        <v>3919.9314000000004</v>
      </c>
      <c r="E27" s="14">
        <v>12</v>
      </c>
      <c r="F27" s="46"/>
      <c r="G27" s="46"/>
      <c r="H27" s="46"/>
      <c r="I27" s="44"/>
      <c r="J27" s="14"/>
      <c r="K27" s="14"/>
      <c r="L27" s="18">
        <f t="shared" si="2"/>
        <v>0</v>
      </c>
      <c r="M27" s="34">
        <f t="shared" si="0"/>
        <v>0</v>
      </c>
      <c r="N27" s="42"/>
    </row>
    <row r="28" spans="1:15" ht="14.4" customHeight="1" x14ac:dyDescent="0.3">
      <c r="A28" s="3"/>
      <c r="B28" s="13" t="s">
        <v>41</v>
      </c>
      <c r="C28" s="17">
        <f>+C27*0.9</f>
        <v>2964.6540000000005</v>
      </c>
      <c r="D28" s="17">
        <f>+D27*0.9</f>
        <v>3527.9382600000004</v>
      </c>
      <c r="E28" s="14">
        <v>12</v>
      </c>
      <c r="F28" s="14"/>
      <c r="G28" s="14"/>
      <c r="H28" s="14"/>
      <c r="I28" s="46"/>
      <c r="J28" s="14"/>
      <c r="K28" s="14"/>
      <c r="L28" s="18">
        <f t="shared" si="2"/>
        <v>0</v>
      </c>
      <c r="M28" s="34">
        <f t="shared" si="0"/>
        <v>0</v>
      </c>
      <c r="N28" s="42"/>
    </row>
    <row r="29" spans="1:15" ht="14.4" customHeight="1" x14ac:dyDescent="0.3">
      <c r="A29" s="3"/>
      <c r="B29" s="13" t="s">
        <v>13</v>
      </c>
      <c r="C29" s="15">
        <f>3993*1.1*1.05</f>
        <v>4611.915</v>
      </c>
      <c r="D29" s="17">
        <f t="shared" si="1"/>
        <v>5488.1788499999993</v>
      </c>
      <c r="E29" s="14">
        <v>12</v>
      </c>
      <c r="F29" s="14"/>
      <c r="G29" s="14"/>
      <c r="H29" s="14"/>
      <c r="I29" s="44"/>
      <c r="J29" s="46"/>
      <c r="K29" s="46"/>
      <c r="L29" s="18">
        <f>ROUND(C29,0)*E29*SUM(J29:K29)</f>
        <v>0</v>
      </c>
      <c r="M29" s="34">
        <f t="shared" si="0"/>
        <v>0</v>
      </c>
      <c r="N29" s="42"/>
      <c r="O29" s="35"/>
    </row>
    <row r="30" spans="1:15" ht="14.4" customHeight="1" x14ac:dyDescent="0.3">
      <c r="A30" s="3"/>
      <c r="B30" s="13" t="s">
        <v>50</v>
      </c>
      <c r="C30" s="15">
        <f>3827*1.1*1.05</f>
        <v>4420.1850000000013</v>
      </c>
      <c r="D30" s="17">
        <f t="shared" si="1"/>
        <v>5260.0201500000012</v>
      </c>
      <c r="E30" s="14">
        <v>10</v>
      </c>
      <c r="F30" s="46"/>
      <c r="G30" s="46"/>
      <c r="H30" s="46"/>
      <c r="I30" s="44"/>
      <c r="J30" s="14"/>
      <c r="K30" s="14"/>
      <c r="L30" s="18">
        <f t="shared" si="2"/>
        <v>0</v>
      </c>
      <c r="M30" s="34">
        <f t="shared" si="0"/>
        <v>0</v>
      </c>
      <c r="N30" s="42"/>
    </row>
    <row r="31" spans="1:15" ht="14.4" customHeight="1" x14ac:dyDescent="0.3">
      <c r="A31" s="3"/>
      <c r="B31" s="13" t="s">
        <v>14</v>
      </c>
      <c r="C31" s="15">
        <f>5358*1.1*1.05</f>
        <v>6188.4900000000007</v>
      </c>
      <c r="D31" s="17">
        <f t="shared" si="1"/>
        <v>7364.3031000000001</v>
      </c>
      <c r="E31" s="14">
        <v>10</v>
      </c>
      <c r="F31" s="14"/>
      <c r="G31" s="14"/>
      <c r="H31" s="14"/>
      <c r="I31" s="44"/>
      <c r="J31" s="46"/>
      <c r="K31" s="46"/>
      <c r="L31" s="18">
        <f>ROUND(C31,0)*E31*SUM(J31:K31)</f>
        <v>0</v>
      </c>
      <c r="M31" s="34">
        <f t="shared" si="0"/>
        <v>0</v>
      </c>
      <c r="N31" s="42"/>
      <c r="O31" s="35"/>
    </row>
    <row r="32" spans="1:15" ht="14.4" customHeight="1" x14ac:dyDescent="0.3">
      <c r="A32" s="3"/>
      <c r="B32" s="13" t="s">
        <v>51</v>
      </c>
      <c r="C32" s="15">
        <f>2860*1.1*1.05</f>
        <v>3303.3000000000006</v>
      </c>
      <c r="D32" s="17">
        <f t="shared" si="1"/>
        <v>3930.9270000000006</v>
      </c>
      <c r="E32" s="14">
        <v>6</v>
      </c>
      <c r="F32" s="46"/>
      <c r="G32" s="46"/>
      <c r="H32" s="46"/>
      <c r="I32" s="44"/>
      <c r="J32" s="14"/>
      <c r="K32" s="14"/>
      <c r="L32" s="18">
        <f t="shared" si="2"/>
        <v>0</v>
      </c>
      <c r="M32" s="34">
        <f t="shared" si="0"/>
        <v>0</v>
      </c>
      <c r="N32" s="42"/>
    </row>
    <row r="33" spans="1:15" ht="14.4" customHeight="1" x14ac:dyDescent="0.3">
      <c r="A33" s="3"/>
      <c r="B33" s="13" t="s">
        <v>42</v>
      </c>
      <c r="C33" s="17">
        <f>+C32*0.9</f>
        <v>2972.9700000000007</v>
      </c>
      <c r="D33" s="17">
        <f>+D32*0.9</f>
        <v>3537.8343000000004</v>
      </c>
      <c r="E33" s="14">
        <v>6</v>
      </c>
      <c r="F33" s="14"/>
      <c r="G33" s="14"/>
      <c r="H33" s="14"/>
      <c r="I33" s="46"/>
      <c r="J33" s="14"/>
      <c r="K33" s="14"/>
      <c r="L33" s="18">
        <f t="shared" si="2"/>
        <v>0</v>
      </c>
      <c r="M33" s="34">
        <f t="shared" si="0"/>
        <v>0</v>
      </c>
      <c r="N33" s="42"/>
    </row>
    <row r="34" spans="1:15" ht="14.4" customHeight="1" x14ac:dyDescent="0.3">
      <c r="A34" s="3"/>
      <c r="B34" s="13" t="s">
        <v>15</v>
      </c>
      <c r="C34" s="17">
        <f>4004*1.1*1.05</f>
        <v>4624.6200000000008</v>
      </c>
      <c r="D34" s="17">
        <f t="shared" si="1"/>
        <v>5503.2978000000003</v>
      </c>
      <c r="E34" s="14">
        <v>6</v>
      </c>
      <c r="F34" s="14"/>
      <c r="G34" s="14"/>
      <c r="H34" s="14"/>
      <c r="I34" s="44"/>
      <c r="J34" s="46"/>
      <c r="K34" s="46"/>
      <c r="L34" s="18">
        <f>ROUND(C34,0)*E34*SUM(J34:K34)</f>
        <v>0</v>
      </c>
      <c r="M34" s="34">
        <f t="shared" si="0"/>
        <v>0</v>
      </c>
      <c r="N34" s="42"/>
      <c r="O34" s="35"/>
    </row>
    <row r="35" spans="1:15" ht="14.4" customHeight="1" x14ac:dyDescent="0.3">
      <c r="A35" s="3"/>
      <c r="B35" s="13" t="s">
        <v>52</v>
      </c>
      <c r="C35" s="15">
        <f>3939*1.1*1.05</f>
        <v>4549.545000000001</v>
      </c>
      <c r="D35" s="17">
        <f t="shared" si="1"/>
        <v>5413.9585500000012</v>
      </c>
      <c r="E35" s="14">
        <v>9</v>
      </c>
      <c r="F35" s="46"/>
      <c r="G35" s="46"/>
      <c r="H35" s="46"/>
      <c r="I35" s="44"/>
      <c r="J35" s="14"/>
      <c r="K35" s="14"/>
      <c r="L35" s="18">
        <f t="shared" si="2"/>
        <v>0</v>
      </c>
      <c r="M35" s="34">
        <f t="shared" si="0"/>
        <v>0</v>
      </c>
      <c r="N35" s="42"/>
    </row>
    <row r="36" spans="1:15" ht="14.4" customHeight="1" x14ac:dyDescent="0.3">
      <c r="A36" s="3"/>
      <c r="B36" s="13" t="s">
        <v>43</v>
      </c>
      <c r="C36" s="17">
        <f>+C35*0.9</f>
        <v>4094.5905000000012</v>
      </c>
      <c r="D36" s="17">
        <f>+D35*0.9</f>
        <v>4872.5626950000014</v>
      </c>
      <c r="E36" s="14">
        <v>9</v>
      </c>
      <c r="F36" s="14"/>
      <c r="G36" s="14"/>
      <c r="H36" s="14"/>
      <c r="I36" s="46"/>
      <c r="J36" s="14"/>
      <c r="K36" s="14"/>
      <c r="L36" s="18">
        <f t="shared" si="2"/>
        <v>0</v>
      </c>
      <c r="M36" s="34">
        <f t="shared" si="0"/>
        <v>0</v>
      </c>
      <c r="N36" s="42"/>
    </row>
    <row r="37" spans="1:15" ht="14.4" customHeight="1" x14ac:dyDescent="0.3">
      <c r="A37" s="3"/>
      <c r="B37" s="13" t="s">
        <v>16</v>
      </c>
      <c r="C37" s="15">
        <f>5515*1.1*1.05</f>
        <v>6369.8250000000016</v>
      </c>
      <c r="D37" s="17">
        <f t="shared" si="1"/>
        <v>7580.0917500000014</v>
      </c>
      <c r="E37" s="14">
        <v>9</v>
      </c>
      <c r="F37" s="14"/>
      <c r="G37" s="14"/>
      <c r="H37" s="14"/>
      <c r="I37" s="44"/>
      <c r="J37" s="46"/>
      <c r="K37" s="46"/>
      <c r="L37" s="18">
        <f>ROUND(C37,0)*E37*SUM(J37:K37)</f>
        <v>0</v>
      </c>
      <c r="M37" s="34">
        <f t="shared" si="0"/>
        <v>0</v>
      </c>
      <c r="N37" s="42"/>
      <c r="O37" s="35"/>
    </row>
    <row r="38" spans="1:15" ht="14.4" customHeight="1" x14ac:dyDescent="0.3">
      <c r="A38" s="3"/>
      <c r="B38" s="13" t="s">
        <v>31</v>
      </c>
      <c r="C38" s="15">
        <f>1892*1.1*1.05</f>
        <v>2185.2600000000002</v>
      </c>
      <c r="D38" s="17">
        <f t="shared" si="1"/>
        <v>2600.4594000000002</v>
      </c>
      <c r="E38" s="14">
        <v>12</v>
      </c>
      <c r="F38" s="14"/>
      <c r="G38" s="46"/>
      <c r="H38" s="14"/>
      <c r="I38" s="44"/>
      <c r="J38" s="14"/>
      <c r="K38" s="14"/>
      <c r="L38" s="18">
        <f t="shared" si="2"/>
        <v>0</v>
      </c>
      <c r="M38" s="34">
        <f t="shared" si="0"/>
        <v>0</v>
      </c>
      <c r="N38" s="42"/>
    </row>
    <row r="39" spans="1:15" ht="14.4" customHeight="1" x14ac:dyDescent="0.3">
      <c r="A39" s="3"/>
      <c r="B39" s="13" t="s">
        <v>32</v>
      </c>
      <c r="C39" s="15">
        <f>2649*1.1*1.05</f>
        <v>3059.5950000000003</v>
      </c>
      <c r="D39" s="17">
        <f t="shared" si="1"/>
        <v>3640.9180500000002</v>
      </c>
      <c r="E39" s="14">
        <v>12</v>
      </c>
      <c r="F39" s="14"/>
      <c r="G39" s="14"/>
      <c r="H39" s="14"/>
      <c r="I39" s="44"/>
      <c r="J39" s="46"/>
      <c r="K39" s="14"/>
      <c r="L39" s="18">
        <f>ROUND(C39,0)*E39*SUM(J39:K39)</f>
        <v>0</v>
      </c>
      <c r="M39" s="34">
        <f t="shared" si="0"/>
        <v>0</v>
      </c>
      <c r="N39" s="42"/>
      <c r="O39" s="35"/>
    </row>
    <row r="40" spans="1:15" ht="14.4" customHeight="1" x14ac:dyDescent="0.3">
      <c r="A40" s="3"/>
      <c r="B40" s="13" t="s">
        <v>33</v>
      </c>
      <c r="C40" s="15">
        <f>2249*1.1*1.05</f>
        <v>2597.5950000000003</v>
      </c>
      <c r="D40" s="17">
        <f t="shared" si="1"/>
        <v>3091.13805</v>
      </c>
      <c r="E40" s="14">
        <v>12</v>
      </c>
      <c r="F40" s="14"/>
      <c r="G40" s="46"/>
      <c r="H40" s="14"/>
      <c r="I40" s="44"/>
      <c r="J40" s="14"/>
      <c r="K40" s="14"/>
      <c r="L40" s="18">
        <f t="shared" si="2"/>
        <v>0</v>
      </c>
      <c r="M40" s="34">
        <f t="shared" si="0"/>
        <v>0</v>
      </c>
      <c r="N40" s="42"/>
    </row>
    <row r="41" spans="1:15" ht="14.4" customHeight="1" x14ac:dyDescent="0.3">
      <c r="A41" s="3"/>
      <c r="B41" s="13" t="s">
        <v>34</v>
      </c>
      <c r="C41" s="15">
        <f>3149*1.1*1.05</f>
        <v>3637.0950000000003</v>
      </c>
      <c r="D41" s="17">
        <f t="shared" si="1"/>
        <v>4328.1430499999997</v>
      </c>
      <c r="E41" s="14">
        <v>12</v>
      </c>
      <c r="F41" s="14"/>
      <c r="G41" s="14"/>
      <c r="H41" s="14"/>
      <c r="I41" s="44"/>
      <c r="J41" s="46"/>
      <c r="K41" s="14"/>
      <c r="L41" s="18">
        <f>ROUND(C41,0)*E41*SUM(J41:K41)</f>
        <v>0</v>
      </c>
      <c r="M41" s="34">
        <f t="shared" si="0"/>
        <v>0</v>
      </c>
      <c r="N41" s="42"/>
      <c r="O41" s="35"/>
    </row>
    <row r="42" spans="1:15" ht="14.4" customHeight="1" x14ac:dyDescent="0.3">
      <c r="A42" s="3"/>
      <c r="B42" s="41" t="s">
        <v>30</v>
      </c>
      <c r="C42" s="46"/>
      <c r="D42" s="40">
        <v>1</v>
      </c>
      <c r="E42" s="6"/>
      <c r="F42" s="6"/>
      <c r="G42" s="6"/>
      <c r="H42" s="6"/>
      <c r="I42" s="6"/>
      <c r="J42" s="39"/>
      <c r="K42" s="39"/>
      <c r="L42" s="18">
        <f>IF(C42=1,+SUM(L12:L41),0)*0.05</f>
        <v>0</v>
      </c>
      <c r="M42" s="18">
        <f>+IF(C42=0,0,SUM(M12:M41)*0.05)</f>
        <v>0</v>
      </c>
      <c r="N42" s="42"/>
      <c r="O42" s="35"/>
    </row>
    <row r="43" spans="1:15" x14ac:dyDescent="0.3">
      <c r="B43" s="24" t="s">
        <v>9</v>
      </c>
      <c r="C43" s="4"/>
      <c r="D43" s="4"/>
      <c r="E43" s="6"/>
      <c r="F43" s="6"/>
      <c r="G43" s="6"/>
      <c r="H43" s="6"/>
      <c r="I43" s="6"/>
      <c r="J43" s="6"/>
      <c r="L43" s="18">
        <f>SUM(L12:L42)</f>
        <v>0</v>
      </c>
      <c r="N43" s="42"/>
    </row>
    <row r="44" spans="1:15" x14ac:dyDescent="0.3">
      <c r="B44" s="25" t="s">
        <v>10</v>
      </c>
      <c r="E44" s="6"/>
      <c r="F44" s="6"/>
      <c r="G44" s="6"/>
      <c r="H44" s="6"/>
      <c r="I44" s="6"/>
      <c r="J44" s="6"/>
      <c r="L44" s="18">
        <f>+L43*0.19</f>
        <v>0</v>
      </c>
      <c r="N44" s="42"/>
    </row>
    <row r="45" spans="1:15" x14ac:dyDescent="0.3">
      <c r="B45" s="25" t="s">
        <v>5</v>
      </c>
      <c r="E45" s="6"/>
      <c r="F45" s="6"/>
      <c r="G45" s="6"/>
      <c r="H45" s="6"/>
      <c r="I45" s="6"/>
      <c r="J45" s="6"/>
      <c r="L45" s="26">
        <f>+L44+L43</f>
        <v>0</v>
      </c>
      <c r="M45" s="26">
        <f>+SUM(M12:M42)</f>
        <v>0</v>
      </c>
    </row>
    <row r="46" spans="1:15" x14ac:dyDescent="0.3">
      <c r="B46" s="2"/>
      <c r="C46" s="23"/>
      <c r="D46" s="23"/>
    </row>
    <row r="49" spans="2:13" x14ac:dyDescent="0.3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</sheetData>
  <sheetProtection sheet="1" objects="1" scenarios="1"/>
  <protectedRanges>
    <protectedRange sqref="B6:D8" name="Rango2"/>
    <protectedRange sqref="F6:L7" name="Rango1"/>
  </protectedRanges>
  <sortState xmlns:xlrd2="http://schemas.microsoft.com/office/spreadsheetml/2017/richdata2" ref="B12:B14">
    <sortCondition ref="B12:B14"/>
  </sortState>
  <mergeCells count="3">
    <mergeCell ref="F10:K10"/>
    <mergeCell ref="C10:D10"/>
    <mergeCell ref="L10:M10"/>
  </mergeCells>
  <dataValidations count="2">
    <dataValidation type="whole" allowBlank="1" showInputMessage="1" showErrorMessage="1" sqref="I42:K42 F16:H17 F19:H20 F22:H23 F25:H26 F31:H31 F28:H29 F33:H34 F39:H39 F13:H14 F41:H42 F36:H37" xr:uid="{F26078DF-48A9-4F50-AB5D-0118A238438C}">
      <formula1>0</formula1>
      <formula2>100</formula2>
    </dataValidation>
    <dataValidation type="whole" allowBlank="1" showInputMessage="1" showErrorMessage="1" error="EL VALOR INGRESADO TIENE QUE SER UN NÚMERO ENTERO" sqref="J31:K31 J41 J14:K14 G38 F12:H12 J29:K29 J20:K20 J23:K23 J26:K26 F27:H27 F21:H21 C42 I36 J37:K37 F24:H24 J34:K34 I22 F18:H18 F15:H15 I33 I25 F30:H30 I13 I28 F35:H35 I16 I19 J39 F32:H32 G40 J17:K17" xr:uid="{D5161AC1-A50E-4CFC-B239-DFD86F65B8FB}">
      <formula1>0</formula1>
      <formula2>100</formula2>
    </dataValidation>
  </dataValidations>
  <pageMargins left="0.31496062992125984" right="0.31496062992125984" top="0.74803149606299213" bottom="0.74803149606299213" header="0.31496062992125984" footer="0.31496062992125984"/>
  <pageSetup orientation="portrait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 de Pedido Maceteros</vt:lpstr>
      <vt:lpstr>'Nota de Pedido Maceteros'!Títulos_a_imprimir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Leon Codriansky</cp:lastModifiedBy>
  <cp:lastPrinted>2019-04-08T14:53:34Z</cp:lastPrinted>
  <dcterms:created xsi:type="dcterms:W3CDTF">2008-11-24T21:56:31Z</dcterms:created>
  <dcterms:modified xsi:type="dcterms:W3CDTF">2024-04-16T15:47:36Z</dcterms:modified>
</cp:coreProperties>
</file>